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360" windowWidth="20610" windowHeight="10035" tabRatio="207"/>
  </bookViews>
  <sheets>
    <sheet name="штатное 01.01.20" sheetId="21" r:id="rId1"/>
  </sheets>
  <definedNames>
    <definedName name="_xlnm.Print_Area" localSheetId="0">'штатное 01.01.20'!$A$1:$AC$35</definedName>
  </definedNames>
  <calcPr calcId="145621"/>
</workbook>
</file>

<file path=xl/calcChain.xml><?xml version="1.0" encoding="utf-8"?>
<calcChain xmlns="http://schemas.openxmlformats.org/spreadsheetml/2006/main">
  <c r="Z34" i="21" l="1"/>
  <c r="X29" i="21"/>
  <c r="X28" i="21"/>
  <c r="X27" i="21"/>
  <c r="X26" i="21"/>
  <c r="AC23" i="21"/>
  <c r="AC22" i="21"/>
  <c r="X23" i="21"/>
  <c r="X22" i="21"/>
  <c r="AD22" i="21"/>
  <c r="F27" i="21" l="1"/>
  <c r="F28" i="21"/>
  <c r="F29" i="21"/>
  <c r="F26" i="21"/>
  <c r="F23" i="21"/>
  <c r="F22" i="21"/>
  <c r="E30" i="21" l="1"/>
  <c r="E31" i="21"/>
  <c r="R28" i="21"/>
  <c r="V28" i="21" l="1"/>
  <c r="W28" i="21" s="1"/>
  <c r="Y28" i="21" l="1"/>
  <c r="Z28" i="21" s="1"/>
  <c r="AC28" i="21" s="1"/>
  <c r="V27" i="21" l="1"/>
  <c r="R27" i="21"/>
  <c r="W27" i="21" l="1"/>
  <c r="V22" i="21"/>
  <c r="Y27" i="21" l="1"/>
  <c r="Z27" i="21" s="1"/>
  <c r="AC27" i="21" s="1"/>
  <c r="AA22" i="21"/>
  <c r="E24" i="21"/>
  <c r="G24" i="21"/>
  <c r="H24" i="21"/>
  <c r="I24" i="21"/>
  <c r="J24" i="21"/>
  <c r="K24" i="21"/>
  <c r="L24" i="21"/>
  <c r="M24" i="21"/>
  <c r="N24" i="21"/>
  <c r="O24" i="21"/>
  <c r="P24" i="21"/>
  <c r="S24" i="21"/>
  <c r="T24" i="21"/>
  <c r="R22" i="21" l="1"/>
  <c r="W22" i="21" l="1"/>
  <c r="AB30" i="21"/>
  <c r="U30" i="21"/>
  <c r="T30" i="21"/>
  <c r="S30" i="21"/>
  <c r="Q30" i="21"/>
  <c r="P30" i="21"/>
  <c r="O30" i="21"/>
  <c r="N30" i="21"/>
  <c r="M30" i="21"/>
  <c r="L30" i="21"/>
  <c r="K30" i="21"/>
  <c r="J30" i="21"/>
  <c r="I30" i="21"/>
  <c r="H30" i="21"/>
  <c r="G30" i="21"/>
  <c r="D24" i="21"/>
  <c r="AB20" i="21"/>
  <c r="AA20" i="21"/>
  <c r="T20" i="21"/>
  <c r="S20" i="21"/>
  <c r="R20" i="21"/>
  <c r="P20" i="21"/>
  <c r="O20" i="21"/>
  <c r="N20" i="21"/>
  <c r="M20" i="21"/>
  <c r="L20" i="21"/>
  <c r="K20" i="21"/>
  <c r="I20" i="21"/>
  <c r="E20" i="21"/>
  <c r="F19" i="21"/>
  <c r="Y22" i="21" l="1"/>
  <c r="AA30" i="21"/>
  <c r="M31" i="21"/>
  <c r="R29" i="21"/>
  <c r="L31" i="21"/>
  <c r="K31" i="21"/>
  <c r="O31" i="21"/>
  <c r="T31" i="21"/>
  <c r="G31" i="21"/>
  <c r="P31" i="21"/>
  <c r="AB31" i="21"/>
  <c r="I31" i="21"/>
  <c r="N31" i="21"/>
  <c r="S31" i="21"/>
  <c r="U31" i="21"/>
  <c r="Q31" i="21"/>
  <c r="F20" i="21"/>
  <c r="V19" i="21"/>
  <c r="V20" i="21" s="1"/>
  <c r="H19" i="21"/>
  <c r="H20" i="21" s="1"/>
  <c r="H31" i="21" s="1"/>
  <c r="J19" i="21"/>
  <c r="J20" i="21" s="1"/>
  <c r="J31" i="21" s="1"/>
  <c r="V29" i="21"/>
  <c r="F30" i="21"/>
  <c r="V26" i="21"/>
  <c r="R26" i="21"/>
  <c r="W26" i="21" l="1"/>
  <c r="Y26" i="21" s="1"/>
  <c r="Z22" i="21"/>
  <c r="W29" i="21"/>
  <c r="AA23" i="21"/>
  <c r="AA24" i="21" s="1"/>
  <c r="AA31" i="21" s="1"/>
  <c r="R30" i="21"/>
  <c r="R23" i="21"/>
  <c r="R24" i="21" s="1"/>
  <c r="F24" i="21"/>
  <c r="F31" i="21" s="1"/>
  <c r="Y19" i="21"/>
  <c r="Y20" i="21" s="1"/>
  <c r="V23" i="21"/>
  <c r="V24" i="21" s="1"/>
  <c r="V30" i="21"/>
  <c r="W30" i="21" l="1"/>
  <c r="X30" i="21"/>
  <c r="Y29" i="21"/>
  <c r="Z29" i="21" s="1"/>
  <c r="AC29" i="21" s="1"/>
  <c r="R31" i="21"/>
  <c r="W23" i="21"/>
  <c r="V31" i="21"/>
  <c r="Z19" i="21"/>
  <c r="Z20" i="21" s="1"/>
  <c r="Z26" i="21"/>
  <c r="AC26" i="21" s="1"/>
  <c r="X24" i="21" l="1"/>
  <c r="X31" i="21" s="1"/>
  <c r="W24" i="21"/>
  <c r="W31" i="21" s="1"/>
  <c r="Y30" i="21"/>
  <c r="AC30" i="21"/>
  <c r="Z30" i="21"/>
  <c r="AC19" i="21"/>
  <c r="AC20" i="21" s="1"/>
  <c r="Y23" i="21" l="1"/>
  <c r="Z23" i="21" s="1"/>
  <c r="Y24" i="21"/>
  <c r="Y31" i="21" s="1"/>
  <c r="Z24" i="21" l="1"/>
  <c r="Z31" i="21" s="1"/>
  <c r="AC24" i="21"/>
  <c r="AC31" i="21" s="1"/>
</calcChain>
</file>

<file path=xl/sharedStrings.xml><?xml version="1.0" encoding="utf-8"?>
<sst xmlns="http://schemas.openxmlformats.org/spreadsheetml/2006/main" count="69" uniqueCount="52">
  <si>
    <t>ИТОГО</t>
  </si>
  <si>
    <t>ВСЕГО</t>
  </si>
  <si>
    <t>№ п/п</t>
  </si>
  <si>
    <t>Должность</t>
  </si>
  <si>
    <t>Оклад</t>
  </si>
  <si>
    <t>шт.единицы</t>
  </si>
  <si>
    <t>Должностной оклад (оклад), руб.</t>
  </si>
  <si>
    <t>Повышающие коэффициенты</t>
  </si>
  <si>
    <t>Компенсационные выплаты</t>
  </si>
  <si>
    <t>Стимулирующие выплаты</t>
  </si>
  <si>
    <t>РК,ПН</t>
  </si>
  <si>
    <t>Итого заработная плата с РК,ПН, руб.</t>
  </si>
  <si>
    <t>Материальная помощь (графа 24= графе5),  руб.</t>
  </si>
  <si>
    <t>замена на отпуск</t>
  </si>
  <si>
    <t>за специфику</t>
  </si>
  <si>
    <t>за квалиф.категорию</t>
  </si>
  <si>
    <t>за наличие почетного звания "Заслуженный учитель" и др.</t>
  </si>
  <si>
    <t>за наличие ученой степени</t>
  </si>
  <si>
    <t>за работу в ночное время</t>
  </si>
  <si>
    <t>за работу с вредными и (или) опасными</t>
  </si>
  <si>
    <t>Доплата за работу, не входящую в должностные обязанности, носящую постоянный характер</t>
  </si>
  <si>
    <t>Выслуга</t>
  </si>
  <si>
    <t>% от должностного оклада</t>
  </si>
  <si>
    <t>в руб.</t>
  </si>
  <si>
    <t>допл. до МРОТ</t>
  </si>
  <si>
    <t>Административный персонал</t>
  </si>
  <si>
    <t>Педагогический персонал</t>
  </si>
  <si>
    <t>Учебно-вспомогательный персонал</t>
  </si>
  <si>
    <t>повар</t>
  </si>
  <si>
    <t>ИТОГО МОП</t>
  </si>
  <si>
    <t>УТВЕРЖДЕНО</t>
  </si>
  <si>
    <t>Руководитель ______________ _____________________</t>
  </si>
  <si>
    <t>подпись</t>
  </si>
  <si>
    <t xml:space="preserve">ФЗП согласован ведущим специалистом УО </t>
  </si>
  <si>
    <t>Главный бухгалтер</t>
  </si>
  <si>
    <t>М.Н.Самар</t>
  </si>
  <si>
    <t>пом.воспит</t>
  </si>
  <si>
    <t>кладовщик</t>
  </si>
  <si>
    <t>Обслуживающий персонал</t>
  </si>
  <si>
    <t>ФИО</t>
  </si>
  <si>
    <t>Ю.И.Козлова</t>
  </si>
  <si>
    <t>Дмитриева Ольга Германовна</t>
  </si>
  <si>
    <t>Ходжер Ольга Анатольевна</t>
  </si>
  <si>
    <r>
      <t>Штат в количестве____3,4_______</t>
    </r>
    <r>
      <rPr>
        <b/>
        <u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единиц </t>
    </r>
  </si>
  <si>
    <t>Ван Татьяна Николаевна</t>
  </si>
  <si>
    <t>итого начисления</t>
  </si>
  <si>
    <t>Ходжер Светлана Германовна</t>
  </si>
  <si>
    <t>машинист по стирке и ремонту одежды</t>
  </si>
  <si>
    <t>Приказом учреждения  № 07                                   от "_01___ " __января___  2020 г.</t>
  </si>
  <si>
    <t xml:space="preserve">      ШТАТНОЕ РАСПИСАНИЕ по ДОУ Джуен на 01.01.2020г</t>
  </si>
  <si>
    <t>Киле Антонина Владимировна</t>
  </si>
  <si>
    <t>Киле Елена 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</si>
</sst>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"/>
    <numFmt numFmtId="167" formatCode="_(* #,##0_);_(* \(#,##0\);_(* &quot;-&quot;??_);_(@_)"/>
  </numFmts>
  <fonts count="17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u/>
      <sz val="11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1"/>
      <name val="Arial"/>
      <family val="2"/>
      <charset val="204"/>
    </font>
    <font>
      <b/>
      <i/>
      <sz val="16"/>
      <name val="Arial"/>
      <family val="2"/>
      <charset val="204"/>
    </font>
    <font>
      <b/>
      <sz val="14"/>
      <name val="Arial"/>
      <family val="2"/>
      <charset val="204"/>
    </font>
    <font>
      <sz val="12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2" fontId="8" fillId="0" borderId="0" xfId="0" applyNumberFormat="1" applyFont="1"/>
    <xf numFmtId="0" fontId="5" fillId="0" borderId="0" xfId="0" applyFont="1"/>
    <xf numFmtId="0" fontId="7" fillId="0" borderId="0" xfId="0" applyFont="1" applyAlignment="1"/>
    <xf numFmtId="0" fontId="9" fillId="0" borderId="0" xfId="0" applyFont="1" applyAlignment="1"/>
    <xf numFmtId="0" fontId="8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165" fontId="8" fillId="0" borderId="1" xfId="1" applyFont="1" applyBorder="1" applyAlignment="1">
      <alignment wrapText="1"/>
    </xf>
    <xf numFmtId="0" fontId="8" fillId="0" borderId="1" xfId="1" applyNumberFormat="1" applyFont="1" applyBorder="1" applyAlignment="1">
      <alignment wrapText="1"/>
    </xf>
    <xf numFmtId="0" fontId="8" fillId="0" borderId="1" xfId="1" applyNumberFormat="1" applyFont="1" applyFill="1" applyBorder="1" applyAlignment="1">
      <alignment wrapText="1"/>
    </xf>
    <xf numFmtId="165" fontId="8" fillId="2" borderId="1" xfId="1" applyFont="1" applyFill="1" applyBorder="1" applyAlignment="1">
      <alignment wrapText="1"/>
    </xf>
    <xf numFmtId="165" fontId="8" fillId="0" borderId="1" xfId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65" fontId="6" fillId="0" borderId="1" xfId="1" applyFont="1" applyBorder="1" applyAlignment="1">
      <alignment wrapText="1"/>
    </xf>
    <xf numFmtId="165" fontId="6" fillId="2" borderId="1" xfId="1" applyFont="1" applyFill="1" applyBorder="1" applyAlignment="1">
      <alignment wrapText="1"/>
    </xf>
    <xf numFmtId="0" fontId="6" fillId="0" borderId="1" xfId="1" applyNumberFormat="1" applyFont="1" applyBorder="1" applyAlignment="1">
      <alignment wrapText="1"/>
    </xf>
    <xf numFmtId="166" fontId="8" fillId="0" borderId="0" xfId="0" applyNumberFormat="1" applyFont="1"/>
    <xf numFmtId="0" fontId="8" fillId="0" borderId="0" xfId="0" applyFont="1" applyBorder="1"/>
    <xf numFmtId="0" fontId="6" fillId="0" borderId="0" xfId="0" applyFont="1" applyFill="1" applyBorder="1"/>
    <xf numFmtId="2" fontId="8" fillId="0" borderId="0" xfId="0" applyNumberFormat="1" applyFont="1" applyBorder="1"/>
    <xf numFmtId="0" fontId="4" fillId="0" borderId="0" xfId="0" applyFont="1"/>
    <xf numFmtId="164" fontId="8" fillId="0" borderId="0" xfId="0" applyNumberFormat="1" applyFont="1"/>
    <xf numFmtId="0" fontId="11" fillId="0" borderId="0" xfId="0" applyFont="1"/>
    <xf numFmtId="164" fontId="11" fillId="0" borderId="0" xfId="0" applyNumberFormat="1" applyFont="1"/>
    <xf numFmtId="0" fontId="12" fillId="0" borderId="0" xfId="0" applyFont="1"/>
    <xf numFmtId="0" fontId="4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67" fontId="8" fillId="0" borderId="1" xfId="1" applyNumberFormat="1" applyFont="1" applyBorder="1" applyAlignment="1">
      <alignment wrapText="1"/>
    </xf>
    <xf numFmtId="167" fontId="6" fillId="0" borderId="1" xfId="1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166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3" fontId="11" fillId="0" borderId="0" xfId="0" applyNumberFormat="1" applyFont="1"/>
    <xf numFmtId="43" fontId="3" fillId="0" borderId="0" xfId="0" applyNumberFormat="1" applyFont="1"/>
    <xf numFmtId="0" fontId="1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3" fontId="12" fillId="0" borderId="0" xfId="0" applyNumberFormat="1" applyFont="1"/>
    <xf numFmtId="0" fontId="13" fillId="0" borderId="1" xfId="0" applyFont="1" applyBorder="1" applyAlignment="1">
      <alignment wrapText="1"/>
    </xf>
    <xf numFmtId="0" fontId="14" fillId="0" borderId="0" xfId="0" applyFont="1" applyAlignment="1"/>
    <xf numFmtId="165" fontId="4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43" fontId="8" fillId="0" borderId="0" xfId="0" applyNumberFormat="1" applyFont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 shrinkToFi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16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8"/>
  <sheetViews>
    <sheetView tabSelected="1" view="pageBreakPreview" topLeftCell="A10" zoomScale="71" zoomScaleSheetLayoutView="71" workbookViewId="0">
      <pane ySplit="1005" topLeftCell="A19" activePane="bottomLeft"/>
      <selection activeCell="AE12" sqref="AE12"/>
      <selection pane="bottomLeft" activeCell="Z31" sqref="Z31"/>
    </sheetView>
  </sheetViews>
  <sheetFormatPr defaultRowHeight="12.75" x14ac:dyDescent="0.2"/>
  <cols>
    <col min="1" max="1" width="4.42578125" customWidth="1"/>
    <col min="2" max="2" width="12.85546875" customWidth="1"/>
    <col min="3" max="3" width="18.140625" customWidth="1"/>
    <col min="4" max="4" width="9.140625" customWidth="1"/>
    <col min="5" max="5" width="9.42578125" customWidth="1"/>
    <col min="6" max="6" width="12.42578125" customWidth="1"/>
    <col min="7" max="7" width="7.140625" customWidth="1"/>
    <col min="8" max="8" width="11.7109375" customWidth="1"/>
    <col min="9" max="9" width="7" customWidth="1"/>
    <col min="10" max="10" width="9.42578125" bestFit="1" customWidth="1"/>
    <col min="11" max="16" width="0" hidden="1" customWidth="1"/>
    <col min="17" max="17" width="8" customWidth="1"/>
    <col min="18" max="18" width="11.28515625" customWidth="1"/>
    <col min="19" max="20" width="0" hidden="1" customWidth="1"/>
    <col min="21" max="21" width="10.5703125" customWidth="1"/>
    <col min="22" max="24" width="12.28515625" customWidth="1"/>
    <col min="25" max="25" width="13.5703125" customWidth="1"/>
    <col min="26" max="26" width="17.5703125" customWidth="1"/>
    <col min="27" max="27" width="12.28515625" customWidth="1"/>
    <col min="28" max="28" width="9" customWidth="1"/>
    <col min="29" max="29" width="13" customWidth="1"/>
    <col min="30" max="30" width="14.28515625" style="28" customWidth="1"/>
    <col min="31" max="31" width="14.7109375" customWidth="1"/>
  </cols>
  <sheetData>
    <row r="1" spans="1:35" ht="16.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35" ht="16.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26" t="s">
        <v>30</v>
      </c>
      <c r="Z2" s="9"/>
      <c r="AA2" s="9"/>
      <c r="AB2" s="9"/>
      <c r="AC2" s="9"/>
      <c r="AF2" s="7"/>
      <c r="AG2" s="7"/>
      <c r="AH2" s="7"/>
      <c r="AI2" s="7"/>
    </row>
    <row r="3" spans="1:35" ht="3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58" t="s">
        <v>48</v>
      </c>
      <c r="Z3" s="58"/>
      <c r="AA3" s="58"/>
      <c r="AB3" s="58"/>
      <c r="AC3" s="9"/>
      <c r="AF3" s="7"/>
      <c r="AG3" s="7"/>
      <c r="AH3" s="7"/>
      <c r="AI3" s="7"/>
    </row>
    <row r="4" spans="1:35" ht="16.5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5" t="s">
        <v>43</v>
      </c>
      <c r="Z4" s="9"/>
      <c r="AA4" s="9"/>
      <c r="AB4" s="9"/>
      <c r="AC4" s="9"/>
      <c r="AF4" s="7"/>
      <c r="AG4" s="7"/>
      <c r="AH4" s="7"/>
      <c r="AI4" s="7"/>
    </row>
    <row r="5" spans="1:35" ht="16.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5"/>
      <c r="Z5" s="9"/>
      <c r="AA5" s="9"/>
      <c r="AB5" s="9"/>
      <c r="AC5" s="9"/>
      <c r="AF5" s="7"/>
      <c r="AG5" s="7"/>
      <c r="AH5" s="7"/>
      <c r="AI5" s="7"/>
    </row>
    <row r="6" spans="1:35" ht="16.5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5"/>
      <c r="Z6" s="9"/>
      <c r="AA6" s="9"/>
      <c r="AB6" s="9"/>
      <c r="AC6" s="9"/>
      <c r="AF6" s="7"/>
      <c r="AG6" s="7"/>
      <c r="AH6" s="7"/>
      <c r="AI6" s="7"/>
    </row>
    <row r="7" spans="1:35" ht="14.25" x14ac:dyDescent="0.2">
      <c r="Y7" s="5" t="s">
        <v>31</v>
      </c>
      <c r="Z7" s="5"/>
      <c r="AA7" s="5"/>
      <c r="AB7" s="5"/>
      <c r="AC7" s="5" t="s">
        <v>35</v>
      </c>
    </row>
    <row r="8" spans="1:35" ht="14.25" x14ac:dyDescent="0.2">
      <c r="Y8" s="5"/>
      <c r="Z8" s="5"/>
      <c r="AA8" s="5" t="s">
        <v>32</v>
      </c>
      <c r="AB8" s="5"/>
      <c r="AC8" s="5"/>
    </row>
    <row r="9" spans="1:35" ht="20.25" x14ac:dyDescent="0.3">
      <c r="F9" s="49" t="s">
        <v>49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Y9" s="5"/>
      <c r="Z9" s="5"/>
      <c r="AA9" s="5"/>
      <c r="AB9" s="5"/>
      <c r="AC9" s="5"/>
    </row>
    <row r="10" spans="1:35" ht="15" x14ac:dyDescent="0.25"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S10" s="3"/>
      <c r="T10" s="3"/>
      <c r="U10" s="3"/>
    </row>
    <row r="11" spans="1:35" ht="12.75" customHeight="1" x14ac:dyDescent="0.2">
      <c r="A11" s="55" t="s">
        <v>2</v>
      </c>
      <c r="B11" s="55" t="s">
        <v>3</v>
      </c>
      <c r="C11" s="37"/>
      <c r="D11" s="55" t="s">
        <v>4</v>
      </c>
      <c r="E11" s="55" t="s">
        <v>5</v>
      </c>
      <c r="F11" s="55" t="s">
        <v>6</v>
      </c>
      <c r="G11" s="55" t="s">
        <v>7</v>
      </c>
      <c r="H11" s="55"/>
      <c r="I11" s="55"/>
      <c r="J11" s="55"/>
      <c r="K11" s="55"/>
      <c r="L11" s="55"/>
      <c r="M11" s="55"/>
      <c r="N11" s="55"/>
      <c r="O11" s="55" t="s">
        <v>8</v>
      </c>
      <c r="P11" s="55"/>
      <c r="Q11" s="55"/>
      <c r="R11" s="55"/>
      <c r="S11" s="55"/>
      <c r="T11" s="55"/>
      <c r="U11" s="55" t="s">
        <v>9</v>
      </c>
      <c r="V11" s="55"/>
      <c r="W11" s="41"/>
      <c r="X11" s="41"/>
      <c r="Y11" s="55" t="s">
        <v>10</v>
      </c>
      <c r="Z11" s="56" t="s">
        <v>11</v>
      </c>
      <c r="AA11" s="55" t="s">
        <v>12</v>
      </c>
      <c r="AB11" s="55" t="s">
        <v>13</v>
      </c>
      <c r="AC11" s="55"/>
    </row>
    <row r="12" spans="1:35" ht="26.25" customHeight="1" x14ac:dyDescent="0.2">
      <c r="A12" s="55"/>
      <c r="B12" s="55"/>
      <c r="C12" s="37"/>
      <c r="D12" s="55"/>
      <c r="E12" s="55"/>
      <c r="F12" s="55"/>
      <c r="G12" s="55" t="s">
        <v>14</v>
      </c>
      <c r="H12" s="55"/>
      <c r="I12" s="55" t="s">
        <v>15</v>
      </c>
      <c r="J12" s="55"/>
      <c r="K12" s="55" t="s">
        <v>16</v>
      </c>
      <c r="L12" s="55"/>
      <c r="M12" s="55" t="s">
        <v>17</v>
      </c>
      <c r="N12" s="55"/>
      <c r="O12" s="57" t="s">
        <v>18</v>
      </c>
      <c r="P12" s="57"/>
      <c r="Q12" s="55" t="s">
        <v>19</v>
      </c>
      <c r="R12" s="55"/>
      <c r="S12" s="55" t="s">
        <v>20</v>
      </c>
      <c r="T12" s="55"/>
      <c r="U12" s="55" t="s">
        <v>21</v>
      </c>
      <c r="V12" s="55"/>
      <c r="W12" s="41"/>
      <c r="X12" s="41"/>
      <c r="Y12" s="55"/>
      <c r="Z12" s="56"/>
      <c r="AA12" s="55"/>
      <c r="AB12" s="55"/>
      <c r="AC12" s="55"/>
    </row>
    <row r="13" spans="1:35" ht="0.75" customHeight="1" x14ac:dyDescent="0.2">
      <c r="A13" s="55"/>
      <c r="B13" s="55"/>
      <c r="C13" s="37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7"/>
      <c r="P13" s="57"/>
      <c r="Q13" s="55"/>
      <c r="R13" s="55"/>
      <c r="S13" s="55"/>
      <c r="T13" s="55"/>
      <c r="U13" s="55"/>
      <c r="V13" s="55"/>
      <c r="W13" s="41"/>
      <c r="X13" s="41"/>
      <c r="Y13" s="55"/>
      <c r="Z13" s="56"/>
      <c r="AA13" s="55"/>
      <c r="AB13" s="55"/>
      <c r="AC13" s="55"/>
    </row>
    <row r="14" spans="1:35" ht="87.75" customHeight="1" x14ac:dyDescent="0.2">
      <c r="A14" s="55"/>
      <c r="B14" s="55"/>
      <c r="C14" s="37" t="s">
        <v>39</v>
      </c>
      <c r="D14" s="55"/>
      <c r="E14" s="55"/>
      <c r="F14" s="55"/>
      <c r="G14" s="33" t="s">
        <v>22</v>
      </c>
      <c r="H14" s="33" t="s">
        <v>23</v>
      </c>
      <c r="I14" s="33" t="s">
        <v>22</v>
      </c>
      <c r="J14" s="33" t="s">
        <v>23</v>
      </c>
      <c r="K14" s="33" t="s">
        <v>22</v>
      </c>
      <c r="L14" s="33" t="s">
        <v>23</v>
      </c>
      <c r="M14" s="33" t="s">
        <v>22</v>
      </c>
      <c r="N14" s="33" t="s">
        <v>23</v>
      </c>
      <c r="O14" s="33" t="s">
        <v>22</v>
      </c>
      <c r="P14" s="33" t="s">
        <v>23</v>
      </c>
      <c r="Q14" s="33" t="s">
        <v>22</v>
      </c>
      <c r="R14" s="33" t="s">
        <v>23</v>
      </c>
      <c r="S14" s="33" t="s">
        <v>22</v>
      </c>
      <c r="T14" s="33" t="s">
        <v>23</v>
      </c>
      <c r="U14" s="33" t="s">
        <v>22</v>
      </c>
      <c r="V14" s="33" t="s">
        <v>23</v>
      </c>
      <c r="W14" s="45" t="s">
        <v>45</v>
      </c>
      <c r="X14" s="46" t="s">
        <v>24</v>
      </c>
      <c r="Y14" s="55"/>
      <c r="Z14" s="56"/>
      <c r="AA14" s="55"/>
      <c r="AB14" s="55"/>
      <c r="AC14" s="55"/>
    </row>
    <row r="15" spans="1:35" ht="14.25" x14ac:dyDescent="0.2">
      <c r="A15" s="33">
        <v>1</v>
      </c>
      <c r="B15" s="33">
        <v>2</v>
      </c>
      <c r="C15" s="37"/>
      <c r="D15" s="33"/>
      <c r="E15" s="33"/>
      <c r="F15" s="33">
        <v>5</v>
      </c>
      <c r="G15" s="33">
        <v>6</v>
      </c>
      <c r="H15" s="33">
        <v>7</v>
      </c>
      <c r="I15" s="33">
        <v>8</v>
      </c>
      <c r="J15" s="33">
        <v>9</v>
      </c>
      <c r="K15" s="33">
        <v>10</v>
      </c>
      <c r="L15" s="33">
        <v>11</v>
      </c>
      <c r="M15" s="33">
        <v>12</v>
      </c>
      <c r="N15" s="33">
        <v>13</v>
      </c>
      <c r="O15" s="33">
        <v>14</v>
      </c>
      <c r="P15" s="33">
        <v>15</v>
      </c>
      <c r="Q15" s="33">
        <v>16</v>
      </c>
      <c r="R15" s="33">
        <v>17</v>
      </c>
      <c r="S15" s="33">
        <v>18</v>
      </c>
      <c r="T15" s="33">
        <v>19</v>
      </c>
      <c r="U15" s="33">
        <v>20</v>
      </c>
      <c r="V15" s="33">
        <v>21</v>
      </c>
      <c r="W15" s="41"/>
      <c r="X15" s="41"/>
      <c r="Y15" s="33">
        <v>22</v>
      </c>
      <c r="Z15" s="10">
        <v>23</v>
      </c>
      <c r="AA15" s="33">
        <v>24</v>
      </c>
      <c r="AB15" s="33"/>
      <c r="AC15" s="33"/>
      <c r="AE15" s="28"/>
    </row>
    <row r="16" spans="1:35" ht="18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51">
        <v>12130</v>
      </c>
      <c r="Y16" s="11"/>
      <c r="Z16" s="12"/>
      <c r="AA16" s="11"/>
      <c r="AB16" s="11"/>
      <c r="AC16" s="11"/>
    </row>
    <row r="17" spans="1:31" ht="12.75" customHeight="1" x14ac:dyDescent="0.25">
      <c r="A17" s="59" t="s">
        <v>25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1:31" ht="12.75" customHeight="1" x14ac:dyDescent="0.25">
      <c r="A18" s="59" t="s">
        <v>26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</row>
    <row r="19" spans="1:31" ht="14.25" x14ac:dyDescent="0.2">
      <c r="A19" s="11">
        <v>1</v>
      </c>
      <c r="B19" s="11">
        <v>0</v>
      </c>
      <c r="C19" s="11"/>
      <c r="D19" s="11">
        <v>0</v>
      </c>
      <c r="E19" s="11">
        <v>0</v>
      </c>
      <c r="F19" s="13">
        <f>D19*E19</f>
        <v>0</v>
      </c>
      <c r="G19" s="14">
        <v>0</v>
      </c>
      <c r="H19" s="13">
        <f>F19*G19/100</f>
        <v>0</v>
      </c>
      <c r="I19" s="13"/>
      <c r="J19" s="13">
        <f>F19*I19/100</f>
        <v>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5"/>
      <c r="V19" s="13">
        <f>F19*U19%</f>
        <v>0</v>
      </c>
      <c r="W19" s="13"/>
      <c r="X19" s="13"/>
      <c r="Y19" s="13">
        <f>F19+V19+H19+J19+L19+N19+P19+R19</f>
        <v>0</v>
      </c>
      <c r="Z19" s="16">
        <f>Y19*2</f>
        <v>0</v>
      </c>
      <c r="AA19" s="13"/>
      <c r="AB19" s="14"/>
      <c r="AC19" s="17">
        <f>(Z19-V19-V19)/29.4*AB19</f>
        <v>0</v>
      </c>
      <c r="AD19" s="29"/>
    </row>
    <row r="20" spans="1:31" ht="15" x14ac:dyDescent="0.25">
      <c r="A20" s="18"/>
      <c r="B20" s="18" t="s">
        <v>0</v>
      </c>
      <c r="C20" s="18"/>
      <c r="D20" s="18"/>
      <c r="E20" s="18">
        <f>SUM(E19:E19)</f>
        <v>0</v>
      </c>
      <c r="F20" s="19">
        <f>SUM(F19:F19)</f>
        <v>0</v>
      </c>
      <c r="G20" s="19"/>
      <c r="H20" s="19">
        <f t="shared" ref="H20:P20" si="0">SUM(H19:H19)</f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/>
      <c r="R20" s="19">
        <f>SUM(R19:R19)</f>
        <v>0</v>
      </c>
      <c r="S20" s="19">
        <f>SUM(S19:S19)</f>
        <v>0</v>
      </c>
      <c r="T20" s="19">
        <f>SUM(T19:T19)</f>
        <v>0</v>
      </c>
      <c r="U20" s="19"/>
      <c r="V20" s="19">
        <f t="shared" ref="V20:AC20" si="1">SUM(V19:V19)</f>
        <v>0</v>
      </c>
      <c r="W20" s="19"/>
      <c r="X20" s="19"/>
      <c r="Y20" s="19">
        <f t="shared" si="1"/>
        <v>0</v>
      </c>
      <c r="Z20" s="20">
        <f t="shared" si="1"/>
        <v>0</v>
      </c>
      <c r="AA20" s="19">
        <f t="shared" si="1"/>
        <v>0</v>
      </c>
      <c r="AB20" s="21">
        <f t="shared" si="1"/>
        <v>0</v>
      </c>
      <c r="AC20" s="19">
        <f t="shared" si="1"/>
        <v>0</v>
      </c>
      <c r="AD20" s="30"/>
      <c r="AE20" s="2"/>
    </row>
    <row r="21" spans="1:31" ht="12.75" customHeight="1" x14ac:dyDescent="0.25">
      <c r="A21" s="59" t="s">
        <v>27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1:31" ht="43.5" customHeight="1" x14ac:dyDescent="0.25">
      <c r="A22" s="39">
        <v>2</v>
      </c>
      <c r="B22" s="48" t="s">
        <v>36</v>
      </c>
      <c r="C22" s="48" t="s">
        <v>41</v>
      </c>
      <c r="D22" s="11">
        <v>5379</v>
      </c>
      <c r="E22" s="11">
        <v>0.7</v>
      </c>
      <c r="F22" s="13">
        <f>D22*E22</f>
        <v>3765.2999999999997</v>
      </c>
      <c r="G22" s="11"/>
      <c r="H22" s="18"/>
      <c r="I22" s="11"/>
      <c r="J22" s="11"/>
      <c r="K22" s="11"/>
      <c r="L22" s="11"/>
      <c r="M22" s="11"/>
      <c r="N22" s="11"/>
      <c r="O22" s="11"/>
      <c r="P22" s="11"/>
      <c r="Q22" s="11">
        <v>12</v>
      </c>
      <c r="R22" s="38">
        <f>F22*Q22/100</f>
        <v>451.83600000000001</v>
      </c>
      <c r="S22" s="11"/>
      <c r="T22" s="11"/>
      <c r="U22" s="11">
        <v>20</v>
      </c>
      <c r="V22" s="13">
        <f>F22*U22%</f>
        <v>753.06</v>
      </c>
      <c r="W22" s="13">
        <f>F22+R22+V22</f>
        <v>4970.1959999999999</v>
      </c>
      <c r="X22" s="13">
        <f>X16*E22-W22</f>
        <v>3520.8040000000001</v>
      </c>
      <c r="Y22" s="13">
        <f>W22+X22</f>
        <v>8491</v>
      </c>
      <c r="Z22" s="16">
        <f>Y22*2</f>
        <v>16982</v>
      </c>
      <c r="AA22" s="13">
        <f>F22</f>
        <v>3765.2999999999997</v>
      </c>
      <c r="AB22" s="11">
        <v>44</v>
      </c>
      <c r="AC22" s="17">
        <f>(Z22-V22-V22)/29.3*AB22</f>
        <v>23240.22935153584</v>
      </c>
      <c r="AD22" s="60">
        <f>X16*2*E22</f>
        <v>16982</v>
      </c>
      <c r="AE22" s="42"/>
    </row>
    <row r="23" spans="1:31" ht="40.5" customHeight="1" x14ac:dyDescent="0.25">
      <c r="A23" s="11">
        <v>3</v>
      </c>
      <c r="B23" s="48" t="s">
        <v>36</v>
      </c>
      <c r="C23" s="48" t="s">
        <v>44</v>
      </c>
      <c r="D23" s="11">
        <v>5379</v>
      </c>
      <c r="E23" s="11">
        <v>0.7</v>
      </c>
      <c r="F23" s="13">
        <f>D23*E23</f>
        <v>3765.2999999999997</v>
      </c>
      <c r="G23" s="11"/>
      <c r="H23" s="18"/>
      <c r="I23" s="11"/>
      <c r="J23" s="11"/>
      <c r="K23" s="11"/>
      <c r="L23" s="11"/>
      <c r="M23" s="11"/>
      <c r="N23" s="11"/>
      <c r="O23" s="11"/>
      <c r="P23" s="11"/>
      <c r="Q23" s="11">
        <v>12</v>
      </c>
      <c r="R23" s="38">
        <f>F23*Q23/100</f>
        <v>451.83600000000001</v>
      </c>
      <c r="S23" s="11"/>
      <c r="T23" s="11"/>
      <c r="U23" s="11">
        <v>15</v>
      </c>
      <c r="V23" s="13">
        <f>F23*U23%</f>
        <v>564.79499999999996</v>
      </c>
      <c r="W23" s="13">
        <f>F23+R23+V23</f>
        <v>4781.9309999999996</v>
      </c>
      <c r="X23" s="13">
        <f>X16*E23-W23</f>
        <v>3709.0690000000004</v>
      </c>
      <c r="Y23" s="13">
        <f>W23+X23</f>
        <v>8491</v>
      </c>
      <c r="Z23" s="16">
        <f>Y23*2</f>
        <v>16982</v>
      </c>
      <c r="AA23" s="13">
        <f>F23</f>
        <v>3765.2999999999997</v>
      </c>
      <c r="AB23" s="11">
        <v>44</v>
      </c>
      <c r="AC23" s="17">
        <f>(Z23-V23-V23)/29.3*AB23</f>
        <v>23805.666894197951</v>
      </c>
      <c r="AE23" s="42"/>
    </row>
    <row r="24" spans="1:31" s="2" customFormat="1" ht="32.25" customHeight="1" x14ac:dyDescent="0.25">
      <c r="A24" s="31"/>
      <c r="B24" s="31" t="s">
        <v>0</v>
      </c>
      <c r="C24" s="31"/>
      <c r="D24" s="31">
        <f>SUM(D22:D23)</f>
        <v>10758</v>
      </c>
      <c r="E24" s="31">
        <f t="shared" ref="E24:AC24" si="2">SUM(E22:E23)</f>
        <v>1.4</v>
      </c>
      <c r="F24" s="31">
        <f t="shared" si="2"/>
        <v>7530.5999999999995</v>
      </c>
      <c r="G24" s="31">
        <f t="shared" si="2"/>
        <v>0</v>
      </c>
      <c r="H24" s="31">
        <f t="shared" si="2"/>
        <v>0</v>
      </c>
      <c r="I24" s="31">
        <f t="shared" si="2"/>
        <v>0</v>
      </c>
      <c r="J24" s="31">
        <f t="shared" si="2"/>
        <v>0</v>
      </c>
      <c r="K24" s="31">
        <f t="shared" si="2"/>
        <v>0</v>
      </c>
      <c r="L24" s="31">
        <f t="shared" si="2"/>
        <v>0</v>
      </c>
      <c r="M24" s="31">
        <f t="shared" si="2"/>
        <v>0</v>
      </c>
      <c r="N24" s="31">
        <f t="shared" si="2"/>
        <v>0</v>
      </c>
      <c r="O24" s="31">
        <f t="shared" si="2"/>
        <v>0</v>
      </c>
      <c r="P24" s="31">
        <f t="shared" si="2"/>
        <v>0</v>
      </c>
      <c r="Q24" s="31"/>
      <c r="R24" s="31">
        <f t="shared" si="2"/>
        <v>903.67200000000003</v>
      </c>
      <c r="S24" s="31">
        <f t="shared" si="2"/>
        <v>0</v>
      </c>
      <c r="T24" s="31">
        <f t="shared" si="2"/>
        <v>0</v>
      </c>
      <c r="U24" s="31"/>
      <c r="V24" s="31">
        <f t="shared" si="2"/>
        <v>1317.855</v>
      </c>
      <c r="W24" s="31">
        <f t="shared" si="2"/>
        <v>9752.1270000000004</v>
      </c>
      <c r="X24" s="31">
        <f t="shared" si="2"/>
        <v>7229.8730000000005</v>
      </c>
      <c r="Y24" s="31">
        <f t="shared" si="2"/>
        <v>16982</v>
      </c>
      <c r="Z24" s="50">
        <f>SUM(Z22:Z23)</f>
        <v>33964</v>
      </c>
      <c r="AA24" s="31">
        <f t="shared" si="2"/>
        <v>7530.5999999999995</v>
      </c>
      <c r="AB24" s="31"/>
      <c r="AC24" s="31">
        <f t="shared" si="2"/>
        <v>47045.896245733791</v>
      </c>
      <c r="AD24" s="30"/>
      <c r="AE24" s="43"/>
    </row>
    <row r="25" spans="1:31" ht="32.25" customHeight="1" x14ac:dyDescent="0.25">
      <c r="A25" s="53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</row>
    <row r="26" spans="1:31" ht="29.25" x14ac:dyDescent="0.25">
      <c r="A26" s="11">
        <v>3</v>
      </c>
      <c r="B26" s="48" t="s">
        <v>37</v>
      </c>
      <c r="C26" s="48" t="s">
        <v>42</v>
      </c>
      <c r="D26" s="11">
        <v>3943</v>
      </c>
      <c r="E26" s="11">
        <v>0.5</v>
      </c>
      <c r="F26" s="13">
        <f>D26*E26</f>
        <v>1971.5</v>
      </c>
      <c r="G26" s="13"/>
      <c r="H26" s="19"/>
      <c r="I26" s="13"/>
      <c r="J26" s="13"/>
      <c r="K26" s="13"/>
      <c r="L26" s="13"/>
      <c r="M26" s="13"/>
      <c r="N26" s="13"/>
      <c r="O26" s="13"/>
      <c r="P26" s="13"/>
      <c r="Q26" s="13"/>
      <c r="R26" s="13">
        <f>F26*Q26/100</f>
        <v>0</v>
      </c>
      <c r="S26" s="13"/>
      <c r="T26" s="13"/>
      <c r="U26" s="13"/>
      <c r="V26" s="13">
        <f>F26*U26%</f>
        <v>0</v>
      </c>
      <c r="W26" s="13">
        <f>F26+R26+V26</f>
        <v>1971.5</v>
      </c>
      <c r="X26" s="13">
        <f>X16*E26-W26</f>
        <v>4093.5</v>
      </c>
      <c r="Y26" s="13">
        <f t="shared" ref="Y26:Y29" si="3">W26+X26</f>
        <v>6065</v>
      </c>
      <c r="Z26" s="16">
        <f>Y26*2</f>
        <v>12130</v>
      </c>
      <c r="AA26" s="13"/>
      <c r="AB26" s="13">
        <v>44</v>
      </c>
      <c r="AC26" s="17">
        <f>(Z26-V26-V26)/29.3*AB26</f>
        <v>18215.69965870307</v>
      </c>
      <c r="AE26" s="42"/>
    </row>
    <row r="27" spans="1:31" ht="29.25" x14ac:dyDescent="0.25">
      <c r="A27" s="11">
        <v>4</v>
      </c>
      <c r="B27" s="48" t="s">
        <v>28</v>
      </c>
      <c r="C27" s="48" t="s">
        <v>51</v>
      </c>
      <c r="D27" s="11">
        <v>4447</v>
      </c>
      <c r="E27" s="11">
        <v>0.5</v>
      </c>
      <c r="F27" s="13">
        <f t="shared" ref="F27:F29" si="4">D27*E27</f>
        <v>2223.5</v>
      </c>
      <c r="G27" s="13"/>
      <c r="H27" s="19"/>
      <c r="I27" s="13"/>
      <c r="J27" s="13"/>
      <c r="K27" s="13"/>
      <c r="L27" s="13"/>
      <c r="M27" s="13"/>
      <c r="N27" s="13"/>
      <c r="O27" s="13"/>
      <c r="P27" s="13"/>
      <c r="Q27" s="34">
        <v>12</v>
      </c>
      <c r="R27" s="13">
        <f>F27*Q27/100</f>
        <v>266.82</v>
      </c>
      <c r="S27" s="13"/>
      <c r="T27" s="13"/>
      <c r="U27" s="13"/>
      <c r="V27" s="13">
        <f>F27*U27%</f>
        <v>0</v>
      </c>
      <c r="W27" s="13">
        <f>F27+R27+V27</f>
        <v>2490.3200000000002</v>
      </c>
      <c r="X27" s="13">
        <f>X16*E27-W27</f>
        <v>3574.68</v>
      </c>
      <c r="Y27" s="13">
        <f t="shared" si="3"/>
        <v>6065</v>
      </c>
      <c r="Z27" s="16">
        <f>Y27*2</f>
        <v>12130</v>
      </c>
      <c r="AA27" s="13"/>
      <c r="AB27" s="13">
        <v>44</v>
      </c>
      <c r="AC27" s="17">
        <f>(Z27-V27-V27)/29.3*AB27</f>
        <v>18215.69965870307</v>
      </c>
      <c r="AE27" s="42"/>
    </row>
    <row r="28" spans="1:31" ht="57.75" x14ac:dyDescent="0.25">
      <c r="A28" s="11"/>
      <c r="B28" s="48" t="s">
        <v>47</v>
      </c>
      <c r="C28" s="48" t="s">
        <v>46</v>
      </c>
      <c r="D28" s="11">
        <v>3943</v>
      </c>
      <c r="E28" s="40">
        <v>0.5</v>
      </c>
      <c r="F28" s="13">
        <f t="shared" si="4"/>
        <v>1971.5</v>
      </c>
      <c r="G28" s="13"/>
      <c r="H28" s="19"/>
      <c r="I28" s="13"/>
      <c r="J28" s="13"/>
      <c r="K28" s="13"/>
      <c r="L28" s="13"/>
      <c r="M28" s="13"/>
      <c r="N28" s="13"/>
      <c r="O28" s="13"/>
      <c r="P28" s="13"/>
      <c r="Q28" s="34"/>
      <c r="R28" s="13">
        <f>F28*Q28/100</f>
        <v>0</v>
      </c>
      <c r="S28" s="13"/>
      <c r="T28" s="13"/>
      <c r="U28" s="34">
        <v>0</v>
      </c>
      <c r="V28" s="13">
        <f>F28*U28%</f>
        <v>0</v>
      </c>
      <c r="W28" s="13">
        <f>F28+R28+V28</f>
        <v>1971.5</v>
      </c>
      <c r="X28" s="13">
        <f>X16*E28-W28</f>
        <v>4093.5</v>
      </c>
      <c r="Y28" s="13">
        <f t="shared" ref="Y28" si="5">W28+X28</f>
        <v>6065</v>
      </c>
      <c r="Z28" s="16">
        <f>Y28*2</f>
        <v>12130</v>
      </c>
      <c r="AA28" s="13"/>
      <c r="AB28" s="13">
        <v>44</v>
      </c>
      <c r="AC28" s="17">
        <f>(Z28-V28-V28)/29.3*AB28</f>
        <v>18215.69965870307</v>
      </c>
      <c r="AE28" s="42"/>
    </row>
    <row r="29" spans="1:31" ht="57.75" x14ac:dyDescent="0.25">
      <c r="A29" s="11">
        <v>4</v>
      </c>
      <c r="B29" s="48" t="s">
        <v>47</v>
      </c>
      <c r="C29" s="48" t="s">
        <v>50</v>
      </c>
      <c r="D29" s="11">
        <v>3943</v>
      </c>
      <c r="E29" s="40">
        <v>0.5</v>
      </c>
      <c r="F29" s="13">
        <f t="shared" si="4"/>
        <v>1971.5</v>
      </c>
      <c r="G29" s="13"/>
      <c r="H29" s="19"/>
      <c r="I29" s="13"/>
      <c r="J29" s="13"/>
      <c r="K29" s="13"/>
      <c r="L29" s="13"/>
      <c r="M29" s="13"/>
      <c r="N29" s="13"/>
      <c r="O29" s="13"/>
      <c r="P29" s="13"/>
      <c r="Q29" s="34"/>
      <c r="R29" s="13">
        <f>F29*Q29/100</f>
        <v>0</v>
      </c>
      <c r="S29" s="13"/>
      <c r="T29" s="13"/>
      <c r="U29" s="34">
        <v>0</v>
      </c>
      <c r="V29" s="13">
        <f>F29*U29%</f>
        <v>0</v>
      </c>
      <c r="W29" s="13">
        <f>F29+R29+V29</f>
        <v>1971.5</v>
      </c>
      <c r="X29" s="13">
        <f>X16*E29-W29</f>
        <v>4093.5</v>
      </c>
      <c r="Y29" s="13">
        <f t="shared" si="3"/>
        <v>6065</v>
      </c>
      <c r="Z29" s="16">
        <f>Y29*2</f>
        <v>12130</v>
      </c>
      <c r="AA29" s="13"/>
      <c r="AB29" s="13">
        <v>44</v>
      </c>
      <c r="AC29" s="17">
        <f>(Z29-V29-V29)/29.3*AB29</f>
        <v>18215.69965870307</v>
      </c>
    </row>
    <row r="30" spans="1:31" ht="30" x14ac:dyDescent="0.25">
      <c r="A30" s="18"/>
      <c r="B30" s="18" t="s">
        <v>29</v>
      </c>
      <c r="C30" s="18"/>
      <c r="D30" s="18"/>
      <c r="E30" s="19">
        <f>SUM(E26:E29)</f>
        <v>2</v>
      </c>
      <c r="F30" s="19">
        <f t="shared" ref="F30:AC30" si="6">SUM(F26:F29)</f>
        <v>8138</v>
      </c>
      <c r="G30" s="19">
        <f t="shared" si="6"/>
        <v>0</v>
      </c>
      <c r="H30" s="19">
        <f t="shared" si="6"/>
        <v>0</v>
      </c>
      <c r="I30" s="19">
        <f t="shared" si="6"/>
        <v>0</v>
      </c>
      <c r="J30" s="19">
        <f t="shared" si="6"/>
        <v>0</v>
      </c>
      <c r="K30" s="19">
        <f t="shared" si="6"/>
        <v>0</v>
      </c>
      <c r="L30" s="19">
        <f t="shared" si="6"/>
        <v>0</v>
      </c>
      <c r="M30" s="19">
        <f t="shared" si="6"/>
        <v>0</v>
      </c>
      <c r="N30" s="19">
        <f t="shared" si="6"/>
        <v>0</v>
      </c>
      <c r="O30" s="19">
        <f t="shared" si="6"/>
        <v>0</v>
      </c>
      <c r="P30" s="19">
        <f t="shared" si="6"/>
        <v>0</v>
      </c>
      <c r="Q30" s="35">
        <f t="shared" si="6"/>
        <v>12</v>
      </c>
      <c r="R30" s="19">
        <f>SUM(R26:R29)</f>
        <v>266.82</v>
      </c>
      <c r="S30" s="19">
        <f t="shared" si="6"/>
        <v>0</v>
      </c>
      <c r="T30" s="19">
        <f t="shared" si="6"/>
        <v>0</v>
      </c>
      <c r="U30" s="19">
        <f t="shared" si="6"/>
        <v>0</v>
      </c>
      <c r="V30" s="19">
        <f t="shared" si="6"/>
        <v>0</v>
      </c>
      <c r="W30" s="19">
        <f t="shared" ref="W30" si="7">SUM(W26:W29)</f>
        <v>8404.82</v>
      </c>
      <c r="X30" s="19">
        <f t="shared" si="6"/>
        <v>15855.18</v>
      </c>
      <c r="Y30" s="19">
        <f t="shared" si="6"/>
        <v>24260</v>
      </c>
      <c r="Z30" s="19">
        <f>SUM(Z26:Z29)</f>
        <v>48520</v>
      </c>
      <c r="AA30" s="19">
        <f t="shared" si="6"/>
        <v>0</v>
      </c>
      <c r="AB30" s="19">
        <f t="shared" si="6"/>
        <v>176</v>
      </c>
      <c r="AC30" s="19">
        <f t="shared" si="6"/>
        <v>72862.798634812279</v>
      </c>
      <c r="AD30" s="30"/>
      <c r="AE30" s="43"/>
    </row>
    <row r="31" spans="1:31" ht="21" customHeight="1" x14ac:dyDescent="0.25">
      <c r="A31" s="18"/>
      <c r="B31" s="18" t="s">
        <v>1</v>
      </c>
      <c r="C31" s="18"/>
      <c r="D31" s="18"/>
      <c r="E31" s="32">
        <f>E20+E24+E30</f>
        <v>3.4</v>
      </c>
      <c r="F31" s="32">
        <f t="shared" ref="F31:AC31" si="8">F20+F24+F30</f>
        <v>15668.599999999999</v>
      </c>
      <c r="G31" s="32">
        <f t="shared" si="8"/>
        <v>0</v>
      </c>
      <c r="H31" s="32">
        <f t="shared" si="8"/>
        <v>0</v>
      </c>
      <c r="I31" s="32">
        <f t="shared" si="8"/>
        <v>0</v>
      </c>
      <c r="J31" s="32">
        <f t="shared" si="8"/>
        <v>0</v>
      </c>
      <c r="K31" s="32">
        <f t="shared" si="8"/>
        <v>0</v>
      </c>
      <c r="L31" s="32">
        <f t="shared" si="8"/>
        <v>0</v>
      </c>
      <c r="M31" s="32">
        <f t="shared" si="8"/>
        <v>0</v>
      </c>
      <c r="N31" s="32">
        <f t="shared" si="8"/>
        <v>0</v>
      </c>
      <c r="O31" s="32">
        <f t="shared" si="8"/>
        <v>0</v>
      </c>
      <c r="P31" s="32">
        <f t="shared" si="8"/>
        <v>0</v>
      </c>
      <c r="Q31" s="36">
        <f t="shared" si="8"/>
        <v>12</v>
      </c>
      <c r="R31" s="32">
        <f t="shared" si="8"/>
        <v>1170.492</v>
      </c>
      <c r="S31" s="32">
        <f t="shared" si="8"/>
        <v>0</v>
      </c>
      <c r="T31" s="32">
        <f t="shared" si="8"/>
        <v>0</v>
      </c>
      <c r="U31" s="32">
        <f t="shared" si="8"/>
        <v>0</v>
      </c>
      <c r="V31" s="32">
        <f t="shared" si="8"/>
        <v>1317.855</v>
      </c>
      <c r="W31" s="32">
        <f t="shared" ref="W31" si="9">W20+W24+W30</f>
        <v>18156.947</v>
      </c>
      <c r="X31" s="32">
        <f>X20+X24+X30</f>
        <v>23085.053</v>
      </c>
      <c r="Y31" s="32">
        <f t="shared" si="8"/>
        <v>41242</v>
      </c>
      <c r="Z31" s="32">
        <f>Z20+Z24+Z30</f>
        <v>82484</v>
      </c>
      <c r="AA31" s="32">
        <f t="shared" si="8"/>
        <v>7530.5999999999995</v>
      </c>
      <c r="AB31" s="32">
        <f>AB20+AB24+AB30</f>
        <v>176</v>
      </c>
      <c r="AC31" s="32">
        <f t="shared" si="8"/>
        <v>119908.69488054607</v>
      </c>
      <c r="AD31" s="47"/>
      <c r="AE31" s="43"/>
    </row>
    <row r="32" spans="1:31" ht="14.25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27"/>
      <c r="AA32" s="6"/>
      <c r="AB32" s="5"/>
      <c r="AC32" s="22"/>
      <c r="AE32" s="44"/>
    </row>
    <row r="33" spans="1:29" ht="14.25" x14ac:dyDescent="0.2">
      <c r="A33" s="5"/>
      <c r="B33" s="5" t="s">
        <v>34</v>
      </c>
      <c r="C33" s="5"/>
      <c r="D33" s="5"/>
      <c r="E33" s="5"/>
      <c r="F33" s="5"/>
      <c r="G33" s="5"/>
      <c r="H33" s="5" t="s">
        <v>40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5"/>
      <c r="AC33" s="22"/>
    </row>
    <row r="34" spans="1:29" ht="34.5" customHeight="1" x14ac:dyDescent="0.2">
      <c r="A34" s="5" t="s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2">
        <f>Z31*12+AA31+AC31</f>
        <v>1117247.2948805462</v>
      </c>
      <c r="AA34" s="5"/>
      <c r="AB34" s="5"/>
      <c r="AC34" s="5"/>
    </row>
    <row r="35" spans="1:29" ht="15" x14ac:dyDescent="0.25">
      <c r="A35" s="23"/>
      <c r="B35" s="23"/>
      <c r="C35" s="23"/>
      <c r="D35" s="23"/>
      <c r="E35" s="23"/>
      <c r="F35" s="23"/>
      <c r="G35" s="2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5"/>
      <c r="V35" s="23"/>
      <c r="W35" s="23"/>
      <c r="X35" s="23"/>
      <c r="Y35" s="23"/>
      <c r="Z35" s="25"/>
      <c r="AA35" s="5"/>
      <c r="AB35" s="5"/>
      <c r="AC35" s="5"/>
    </row>
    <row r="36" spans="1:29" x14ac:dyDescent="0.2">
      <c r="A36" s="1"/>
      <c r="B36" s="1"/>
      <c r="C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Z36" s="1"/>
    </row>
    <row r="38" spans="1:29" x14ac:dyDescent="0.2">
      <c r="Y38" s="1"/>
    </row>
  </sheetData>
  <mergeCells count="25">
    <mergeCell ref="Y3:AB3"/>
    <mergeCell ref="A17:AC17"/>
    <mergeCell ref="A18:AC18"/>
    <mergeCell ref="A21:AC21"/>
    <mergeCell ref="G11:N11"/>
    <mergeCell ref="O11:T11"/>
    <mergeCell ref="U11:V11"/>
    <mergeCell ref="Q12:R13"/>
    <mergeCell ref="F11:F14"/>
    <mergeCell ref="A25:AC25"/>
    <mergeCell ref="Y11:Y14"/>
    <mergeCell ref="Z11:Z14"/>
    <mergeCell ref="AA11:AA14"/>
    <mergeCell ref="AB11:AC14"/>
    <mergeCell ref="G12:H13"/>
    <mergeCell ref="I12:J13"/>
    <mergeCell ref="K12:L13"/>
    <mergeCell ref="M12:N13"/>
    <mergeCell ref="O12:P13"/>
    <mergeCell ref="S12:T13"/>
    <mergeCell ref="U12:V13"/>
    <mergeCell ref="A11:A14"/>
    <mergeCell ref="B11:B14"/>
    <mergeCell ref="D11:D14"/>
    <mergeCell ref="E11:E14"/>
  </mergeCells>
  <pageMargins left="0.35433070866141736" right="0.35433070866141736" top="0.19685039370078741" bottom="0.19685039370078741" header="0" footer="0"/>
  <pageSetup paperSize="9" scale="61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штатное 01.01.20</vt:lpstr>
      <vt:lpstr>'штатное 01.01.20'!Область_печати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2020-01-24T01:44:41Z</cp:lastPrinted>
  <dcterms:created xsi:type="dcterms:W3CDTF">1996-10-08T23:32:33Z</dcterms:created>
  <dcterms:modified xsi:type="dcterms:W3CDTF">2020-01-24T01:49:08Z</dcterms:modified>
</cp:coreProperties>
</file>